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4355" windowHeight="11760" activeTab="1"/>
  </bookViews>
  <sheets>
    <sheet name="1lp" sheetId="1" r:id="rId1"/>
    <sheet name="2lp" sheetId="3" r:id="rId2"/>
    <sheet name="Sheet2" sheetId="2" r:id="rId3"/>
  </sheets>
  <definedNames>
    <definedName name="_xlnm.Print_Area" localSheetId="0">'1lp'!$A$1:$N$28</definedName>
  </definedNames>
  <calcPr calcId="145621" concurrentCalc="0"/>
</workbook>
</file>

<file path=xl/calcChain.xml><?xml version="1.0" encoding="utf-8"?>
<calcChain xmlns="http://schemas.openxmlformats.org/spreadsheetml/2006/main">
  <c r="H18" i="1" l="1"/>
  <c r="H16" i="1"/>
  <c r="H17" i="1"/>
  <c r="H22" i="1"/>
  <c r="J18" i="1"/>
  <c r="J22" i="1"/>
  <c r="L18" i="1"/>
  <c r="L22" i="1"/>
  <c r="N16" i="1"/>
  <c r="L16" i="1"/>
  <c r="J16" i="1"/>
  <c r="J17" i="1"/>
  <c r="L17" i="1"/>
  <c r="F18" i="1"/>
  <c r="F16" i="1"/>
  <c r="F17" i="1"/>
  <c r="F22" i="1"/>
  <c r="N17" i="1"/>
  <c r="N18" i="1"/>
  <c r="D14" i="3"/>
  <c r="D13" i="3"/>
  <c r="G13" i="3"/>
  <c r="F12" i="3"/>
  <c r="D12" i="3"/>
  <c r="D11" i="3"/>
  <c r="G11" i="3"/>
  <c r="F10" i="3"/>
  <c r="D10" i="3"/>
  <c r="D9" i="3"/>
  <c r="G9" i="3"/>
  <c r="F8" i="3"/>
  <c r="D8" i="3"/>
  <c r="D7" i="3"/>
  <c r="G7" i="3"/>
  <c r="F6" i="3"/>
  <c r="D6" i="3"/>
  <c r="D5" i="3"/>
  <c r="G5" i="3"/>
  <c r="F21" i="1"/>
  <c r="M18" i="1"/>
  <c r="M20" i="1"/>
  <c r="K18" i="1"/>
  <c r="K20" i="1"/>
  <c r="I18" i="1"/>
  <c r="I20" i="1"/>
  <c r="G18" i="1"/>
  <c r="E18" i="1"/>
  <c r="E19" i="1"/>
  <c r="G19" i="1"/>
  <c r="C18" i="1"/>
  <c r="C19" i="1"/>
  <c r="D17" i="1"/>
  <c r="F14" i="3"/>
  <c r="E5" i="3"/>
  <c r="H5" i="3"/>
  <c r="G6" i="3"/>
  <c r="E7" i="3"/>
  <c r="G8" i="3"/>
  <c r="E9" i="3"/>
  <c r="G10" i="3"/>
  <c r="H10" i="3"/>
  <c r="E11" i="3"/>
  <c r="G12" i="3"/>
  <c r="E13" i="3"/>
  <c r="H13" i="3"/>
  <c r="G14" i="3"/>
  <c r="H9" i="3"/>
  <c r="I9" i="3"/>
  <c r="F5" i="3"/>
  <c r="F7" i="3"/>
  <c r="H7" i="3"/>
  <c r="F9" i="3"/>
  <c r="F11" i="3"/>
  <c r="H11" i="3"/>
  <c r="F13" i="3"/>
  <c r="E6" i="3"/>
  <c r="H6" i="3"/>
  <c r="E8" i="3"/>
  <c r="H8" i="3"/>
  <c r="I8" i="3"/>
  <c r="E10" i="3"/>
  <c r="I10" i="3"/>
  <c r="E12" i="3"/>
  <c r="H12" i="3"/>
  <c r="E14" i="3"/>
  <c r="G20" i="1"/>
  <c r="D18" i="1"/>
  <c r="D19" i="1"/>
  <c r="D21" i="1"/>
  <c r="I11" i="3"/>
  <c r="I14" i="3"/>
  <c r="H14" i="3"/>
  <c r="I13" i="3"/>
  <c r="I5" i="3"/>
  <c r="I6" i="3"/>
  <c r="I7" i="3"/>
  <c r="I12" i="3"/>
  <c r="N22" i="1"/>
  <c r="H20" i="1"/>
  <c r="F19" i="1"/>
  <c r="N20" i="1"/>
  <c r="L20" i="1"/>
  <c r="J20" i="1"/>
</calcChain>
</file>

<file path=xl/sharedStrings.xml><?xml version="1.0" encoding="utf-8"?>
<sst xmlns="http://schemas.openxmlformats.org/spreadsheetml/2006/main" count="65" uniqueCount="53">
  <si>
    <t>2. pielikums</t>
  </si>
  <si>
    <t>Papildus nepieciešamais personāls un tā izmaksas  2015. - 2020.gadam</t>
  </si>
  <si>
    <t>2020*</t>
  </si>
  <si>
    <t>Personāla izmaksas</t>
  </si>
  <si>
    <t>Skaits</t>
  </si>
  <si>
    <t>Izmaksas</t>
  </si>
  <si>
    <t>NN</t>
  </si>
  <si>
    <t xml:space="preserve">Vadītājs </t>
  </si>
  <si>
    <t>Vecākais referents</t>
  </si>
  <si>
    <t>Jaunsargu instruktors</t>
  </si>
  <si>
    <t xml:space="preserve">Sporta metodiķis </t>
  </si>
  <si>
    <t>Apgādes speciālists</t>
  </si>
  <si>
    <t>JD</t>
  </si>
  <si>
    <t>AN</t>
  </si>
  <si>
    <t>Grāmatvedis</t>
  </si>
  <si>
    <t>Risku vadības speciālists</t>
  </si>
  <si>
    <t>Arhīva speciālists</t>
  </si>
  <si>
    <t>Kopā ikgadus papildus nepieciešamā summa</t>
  </si>
  <si>
    <t>kopā</t>
  </si>
  <si>
    <t>Tab. Nr.1</t>
  </si>
  <si>
    <t>Tab. Nr.2</t>
  </si>
  <si>
    <t>JPI 2016. un turpmākajiem gadiem</t>
  </si>
  <si>
    <t>Aizsardzības ministrs</t>
  </si>
  <si>
    <t xml:space="preserve">  R.Vējonis</t>
  </si>
  <si>
    <t>Vīza: valsts sekretārs</t>
  </si>
  <si>
    <t xml:space="preserve">     J.Sārts</t>
  </si>
  <si>
    <t>A.Šaraka, 67335275</t>
  </si>
  <si>
    <t>anita.saraka@mod.gov.lv</t>
  </si>
  <si>
    <t>1-2</t>
  </si>
  <si>
    <t>Personāla izmaksu aprēķins</t>
  </si>
  <si>
    <t>Mēnešalgu
 grupa</t>
  </si>
  <si>
    <t>Mēnešalga</t>
  </si>
  <si>
    <t>Gada 
mēnešalga</t>
  </si>
  <si>
    <t>Vispārējās piemaksas
 (10% no gada mēnešalgas)</t>
  </si>
  <si>
    <t>Prēmijas un naudas balvas
(10% no gada mēnešalgas)</t>
  </si>
  <si>
    <t>Sociālās garantijas
(5% no gada mēnešalgas)</t>
  </si>
  <si>
    <t>VSAOI
(23.59%)</t>
  </si>
  <si>
    <t>KOPĀ</t>
  </si>
  <si>
    <t>Vadītājs (NN)</t>
  </si>
  <si>
    <t>Vecākais referents (NN)</t>
  </si>
  <si>
    <t>Jaunsargu instruktors (NN)</t>
  </si>
  <si>
    <t>Sporta metodiķis (JD)</t>
  </si>
  <si>
    <t>Sporta metodiķis (NN)</t>
  </si>
  <si>
    <t>Apgādes speciālists (NN)</t>
  </si>
  <si>
    <t>Apgādes speciālists (AN)</t>
  </si>
  <si>
    <t>Grāmatvedis (AN)</t>
  </si>
  <si>
    <t>Arhīva speciālists (AN)</t>
  </si>
  <si>
    <t>Risku vadības speciālists (AN)</t>
  </si>
  <si>
    <t>2-2</t>
  </si>
  <si>
    <t>t.sk. JPI 2015-.2017.g. (iekļautas 17.12.2014. likumā „Par valsts budžetu 2015.gadam”) un uzturēšana</t>
  </si>
  <si>
    <t>Darba vietu iekārtošanas un uzturēšanas izmaksas</t>
  </si>
  <si>
    <t>Pielikums Nr2_Par Jaunsardzes attīstību.xlsx</t>
  </si>
  <si>
    <t>18.02.2015.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</si>
</sst>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0">
    <xf numFmtId="0" fontId="0" fillId="0" borderId="0" xfId="0"/>
    <xf numFmtId="0" fontId="1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3" fontId="1" fillId="0" borderId="1" xfId="0" applyNumberFormat="1" applyFont="1" applyFill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3" fontId="2" fillId="3" borderId="1" xfId="0" applyNumberFormat="1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3" fontId="2" fillId="0" borderId="1" xfId="0" applyNumberFormat="1" applyFont="1" applyBorder="1" applyAlignment="1" applyProtection="1">
      <alignment vertical="top"/>
      <protection locked="0"/>
    </xf>
    <xf numFmtId="3" fontId="1" fillId="0" borderId="1" xfId="0" applyNumberFormat="1" applyFont="1" applyBorder="1" applyAlignment="1" applyProtection="1">
      <alignment vertical="top"/>
      <protection locked="0"/>
    </xf>
    <xf numFmtId="3" fontId="4" fillId="2" borderId="1" xfId="0" applyNumberFormat="1" applyFont="1" applyFill="1" applyBorder="1" applyAlignment="1" applyProtection="1">
      <alignment vertical="top"/>
      <protection locked="0"/>
    </xf>
    <xf numFmtId="3" fontId="4" fillId="2" borderId="0" xfId="0" applyNumberFormat="1" applyFont="1" applyFill="1" applyBorder="1" applyAlignment="1" applyProtection="1">
      <alignment vertical="top"/>
      <protection locked="0"/>
    </xf>
    <xf numFmtId="14" fontId="6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49" fontId="1" fillId="0" borderId="0" xfId="0" applyNumberFormat="1" applyFont="1" applyAlignment="1" applyProtection="1">
      <alignment horizontal="right" vertical="top"/>
      <protection locked="0"/>
    </xf>
    <xf numFmtId="0" fontId="1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/>
    </xf>
    <xf numFmtId="0" fontId="1" fillId="0" borderId="0" xfId="0" applyFont="1"/>
    <xf numFmtId="0" fontId="1" fillId="0" borderId="0" xfId="0" applyFont="1" applyAlignment="1">
      <alignment horizontal="center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49" fontId="1" fillId="0" borderId="0" xfId="0" applyNumberFormat="1" applyFont="1" applyAlignment="1">
      <alignment horizontal="right"/>
    </xf>
    <xf numFmtId="3" fontId="1" fillId="0" borderId="0" xfId="0" applyNumberFormat="1" applyFont="1" applyAlignment="1" applyProtection="1">
      <alignment vertical="top"/>
      <protection locked="0"/>
    </xf>
    <xf numFmtId="3" fontId="3" fillId="0" borderId="0" xfId="0" applyNumberFormat="1" applyFont="1" applyAlignment="1" applyProtection="1">
      <alignment vertical="top"/>
      <protection locked="0"/>
    </xf>
    <xf numFmtId="3" fontId="2" fillId="0" borderId="1" xfId="0" applyNumberFormat="1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8" fillId="0" borderId="3" xfId="0" applyFont="1" applyBorder="1" applyAlignment="1">
      <alignment vertical="top" wrapText="1"/>
    </xf>
    <xf numFmtId="0" fontId="2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/>
    <cellStyle name="Parastais_FMpiel03_tehn_pal_1310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view="pageLayout" topLeftCell="A7" zoomScaleNormal="100" workbookViewId="0">
      <selection activeCell="G26" sqref="G26"/>
    </sheetView>
  </sheetViews>
  <sheetFormatPr defaultColWidth="9.140625" defaultRowHeight="15" customHeight="1" x14ac:dyDescent="0.25"/>
  <cols>
    <col min="1" max="1" width="5.140625" style="2" customWidth="1"/>
    <col min="2" max="2" width="20.140625" style="2" customWidth="1"/>
    <col min="3" max="3" width="8.42578125" style="2" customWidth="1"/>
    <col min="4" max="4" width="10" style="2" customWidth="1"/>
    <col min="5" max="5" width="7.42578125" style="2" customWidth="1"/>
    <col min="6" max="6" width="10" style="2" customWidth="1"/>
    <col min="7" max="7" width="7.42578125" style="2" customWidth="1"/>
    <col min="8" max="8" width="10" style="2" customWidth="1"/>
    <col min="9" max="9" width="7.42578125" style="2" customWidth="1"/>
    <col min="10" max="10" width="10" style="2" customWidth="1"/>
    <col min="11" max="11" width="7.42578125" style="2" customWidth="1"/>
    <col min="12" max="12" width="10" style="2" customWidth="1"/>
    <col min="13" max="13" width="7.42578125" style="2" customWidth="1"/>
    <col min="14" max="14" width="10" style="2" customWidth="1"/>
    <col min="15" max="16384" width="9.140625" style="2"/>
  </cols>
  <sheetData>
    <row r="1" spans="1:14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3" t="s">
        <v>0</v>
      </c>
      <c r="N1" s="43"/>
    </row>
    <row r="2" spans="1:14" ht="15" customHeight="1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 x14ac:dyDescent="0.25">
      <c r="A4" s="3"/>
      <c r="B4" s="3"/>
      <c r="C4" s="45">
        <v>2015</v>
      </c>
      <c r="D4" s="45"/>
      <c r="E4" s="45">
        <v>2016</v>
      </c>
      <c r="F4" s="45"/>
      <c r="G4" s="45">
        <v>2017</v>
      </c>
      <c r="H4" s="45"/>
      <c r="I4" s="45">
        <v>2018</v>
      </c>
      <c r="J4" s="45"/>
      <c r="K4" s="46">
        <v>2019</v>
      </c>
      <c r="L4" s="46"/>
      <c r="M4" s="46" t="s">
        <v>2</v>
      </c>
      <c r="N4" s="46"/>
    </row>
    <row r="5" spans="1:14" ht="15" customHeight="1" x14ac:dyDescent="0.25">
      <c r="A5" s="4" t="s">
        <v>3</v>
      </c>
      <c r="B5" s="4"/>
      <c r="C5" s="4" t="s">
        <v>4</v>
      </c>
      <c r="D5" s="4" t="s">
        <v>5</v>
      </c>
      <c r="E5" s="5" t="s">
        <v>4</v>
      </c>
      <c r="F5" s="5" t="s">
        <v>5</v>
      </c>
      <c r="G5" s="5" t="s">
        <v>4</v>
      </c>
      <c r="H5" s="5" t="s">
        <v>5</v>
      </c>
      <c r="I5" s="5" t="s">
        <v>4</v>
      </c>
      <c r="J5" s="5" t="s">
        <v>5</v>
      </c>
      <c r="K5" s="6" t="s">
        <v>4</v>
      </c>
      <c r="L5" s="6" t="s">
        <v>5</v>
      </c>
      <c r="M5" s="6" t="s">
        <v>4</v>
      </c>
      <c r="N5" s="6" t="s">
        <v>5</v>
      </c>
    </row>
    <row r="6" spans="1:14" ht="15" customHeight="1" x14ac:dyDescent="0.25">
      <c r="A6" s="4" t="s">
        <v>6</v>
      </c>
      <c r="B6" s="4" t="s">
        <v>7</v>
      </c>
      <c r="C6" s="4"/>
      <c r="D6" s="4"/>
      <c r="E6" s="5"/>
      <c r="F6" s="7"/>
      <c r="G6" s="5">
        <v>1</v>
      </c>
      <c r="H6" s="7">
        <v>18427</v>
      </c>
      <c r="I6" s="5"/>
      <c r="J6" s="7"/>
      <c r="K6" s="8"/>
      <c r="L6" s="9"/>
      <c r="M6" s="10">
        <v>1</v>
      </c>
      <c r="N6" s="11">
        <v>18427</v>
      </c>
    </row>
    <row r="7" spans="1:14" ht="15" customHeight="1" x14ac:dyDescent="0.25">
      <c r="A7" s="4"/>
      <c r="B7" s="4" t="s">
        <v>8</v>
      </c>
      <c r="C7" s="4"/>
      <c r="D7" s="4"/>
      <c r="E7" s="5"/>
      <c r="F7" s="7"/>
      <c r="G7" s="5">
        <v>1</v>
      </c>
      <c r="H7" s="7">
        <v>14608</v>
      </c>
      <c r="I7" s="5"/>
      <c r="J7" s="7"/>
      <c r="K7" s="8"/>
      <c r="L7" s="9"/>
      <c r="M7" s="10">
        <v>1</v>
      </c>
      <c r="N7" s="11">
        <v>14608</v>
      </c>
    </row>
    <row r="8" spans="1:14" ht="15" customHeight="1" x14ac:dyDescent="0.25">
      <c r="A8" s="4"/>
      <c r="B8" s="4" t="s">
        <v>9</v>
      </c>
      <c r="C8" s="4">
        <v>10</v>
      </c>
      <c r="D8" s="12">
        <v>184273</v>
      </c>
      <c r="E8" s="5"/>
      <c r="F8" s="7"/>
      <c r="G8" s="5">
        <v>20</v>
      </c>
      <c r="H8" s="7">
        <v>368545</v>
      </c>
      <c r="I8" s="5">
        <v>20</v>
      </c>
      <c r="J8" s="7">
        <v>368545</v>
      </c>
      <c r="K8" s="8">
        <v>20</v>
      </c>
      <c r="L8" s="9">
        <v>368545</v>
      </c>
      <c r="M8" s="10">
        <v>20</v>
      </c>
      <c r="N8" s="11">
        <v>368545</v>
      </c>
    </row>
    <row r="9" spans="1:14" ht="15" customHeight="1" x14ac:dyDescent="0.25">
      <c r="A9" s="4"/>
      <c r="B9" s="4" t="s">
        <v>10</v>
      </c>
      <c r="C9" s="4"/>
      <c r="D9" s="4"/>
      <c r="E9" s="5">
        <v>3</v>
      </c>
      <c r="F9" s="7">
        <v>55282</v>
      </c>
      <c r="G9" s="5">
        <v>1</v>
      </c>
      <c r="H9" s="7">
        <v>18427</v>
      </c>
      <c r="I9" s="5"/>
      <c r="J9" s="7"/>
      <c r="K9" s="8"/>
      <c r="L9" s="9"/>
      <c r="M9" s="10">
        <v>1</v>
      </c>
      <c r="N9" s="11">
        <v>18427</v>
      </c>
    </row>
    <row r="10" spans="1:14" ht="15" customHeight="1" x14ac:dyDescent="0.25">
      <c r="A10" s="4"/>
      <c r="B10" s="4" t="s">
        <v>11</v>
      </c>
      <c r="C10" s="4"/>
      <c r="D10" s="4"/>
      <c r="E10" s="5">
        <v>3</v>
      </c>
      <c r="F10" s="7">
        <v>55282</v>
      </c>
      <c r="G10" s="5">
        <v>1</v>
      </c>
      <c r="H10" s="7">
        <v>18427</v>
      </c>
      <c r="I10" s="5"/>
      <c r="J10" s="7"/>
      <c r="K10" s="8"/>
      <c r="L10" s="9"/>
      <c r="M10" s="10">
        <v>1</v>
      </c>
      <c r="N10" s="11">
        <v>18427</v>
      </c>
    </row>
    <row r="11" spans="1:14" ht="15" customHeight="1" x14ac:dyDescent="0.25">
      <c r="A11" s="4" t="s">
        <v>12</v>
      </c>
      <c r="B11" s="4" t="s">
        <v>10</v>
      </c>
      <c r="C11" s="4"/>
      <c r="D11" s="4"/>
      <c r="E11" s="5">
        <v>1</v>
      </c>
      <c r="F11" s="7">
        <v>21764</v>
      </c>
      <c r="G11" s="5"/>
      <c r="H11" s="7"/>
      <c r="I11" s="5"/>
      <c r="J11" s="7"/>
      <c r="K11" s="8"/>
      <c r="L11" s="9"/>
      <c r="M11" s="10"/>
      <c r="N11" s="11"/>
    </row>
    <row r="12" spans="1:14" ht="15" customHeight="1" x14ac:dyDescent="0.25">
      <c r="A12" s="4" t="s">
        <v>13</v>
      </c>
      <c r="B12" s="4" t="s">
        <v>11</v>
      </c>
      <c r="C12" s="4"/>
      <c r="D12" s="4"/>
      <c r="E12" s="5"/>
      <c r="F12" s="7"/>
      <c r="G12" s="5">
        <v>1</v>
      </c>
      <c r="H12" s="7">
        <v>21764</v>
      </c>
      <c r="I12" s="5"/>
      <c r="J12" s="7"/>
      <c r="K12" s="8"/>
      <c r="L12" s="9"/>
      <c r="M12" s="10"/>
      <c r="N12" s="11"/>
    </row>
    <row r="13" spans="1:14" ht="15" customHeight="1" x14ac:dyDescent="0.25">
      <c r="A13" s="4"/>
      <c r="B13" s="4" t="s">
        <v>14</v>
      </c>
      <c r="C13" s="4"/>
      <c r="D13" s="4"/>
      <c r="E13" s="5"/>
      <c r="F13" s="7"/>
      <c r="G13" s="5">
        <v>1</v>
      </c>
      <c r="H13" s="7">
        <v>18427</v>
      </c>
      <c r="I13" s="5"/>
      <c r="J13" s="7"/>
      <c r="K13" s="8"/>
      <c r="L13" s="9"/>
      <c r="M13" s="10"/>
      <c r="N13" s="11"/>
    </row>
    <row r="14" spans="1:14" ht="15" customHeight="1" x14ac:dyDescent="0.25">
      <c r="A14" s="4"/>
      <c r="B14" s="4" t="s">
        <v>15</v>
      </c>
      <c r="C14" s="4"/>
      <c r="D14" s="4"/>
      <c r="E14" s="5"/>
      <c r="F14" s="7"/>
      <c r="G14" s="5"/>
      <c r="H14" s="7"/>
      <c r="I14" s="5">
        <v>1</v>
      </c>
      <c r="J14" s="7">
        <v>21764</v>
      </c>
      <c r="K14" s="8"/>
      <c r="L14" s="9"/>
      <c r="M14" s="10"/>
      <c r="N14" s="11"/>
    </row>
    <row r="15" spans="1:14" ht="15" customHeight="1" x14ac:dyDescent="0.25">
      <c r="A15" s="4"/>
      <c r="B15" s="4" t="s">
        <v>16</v>
      </c>
      <c r="C15" s="4"/>
      <c r="D15" s="4"/>
      <c r="E15" s="5"/>
      <c r="F15" s="7"/>
      <c r="G15" s="5">
        <v>1</v>
      </c>
      <c r="H15" s="7">
        <v>16203</v>
      </c>
      <c r="I15" s="5"/>
      <c r="J15" s="7"/>
      <c r="K15" s="8"/>
      <c r="L15" s="9"/>
      <c r="M15" s="10"/>
      <c r="N15" s="11"/>
    </row>
    <row r="16" spans="1:14" ht="34.5" customHeight="1" x14ac:dyDescent="0.25">
      <c r="A16" s="39" t="s">
        <v>50</v>
      </c>
      <c r="B16" s="40"/>
      <c r="C16" s="10"/>
      <c r="D16" s="11">
        <v>24020</v>
      </c>
      <c r="E16" s="6"/>
      <c r="F16" s="33">
        <f>16494-7520</f>
        <v>8974</v>
      </c>
      <c r="G16" s="6"/>
      <c r="H16" s="33">
        <f>66298-7520</f>
        <v>58778</v>
      </c>
      <c r="I16" s="6"/>
      <c r="J16" s="33">
        <f>75410-7520</f>
        <v>67890</v>
      </c>
      <c r="K16" s="10"/>
      <c r="L16" s="11">
        <f>89420-7520</f>
        <v>81900</v>
      </c>
      <c r="M16" s="10"/>
      <c r="N16" s="11">
        <f>109588-7520</f>
        <v>102068</v>
      </c>
    </row>
    <row r="17" spans="1:14" ht="31.5" customHeight="1" x14ac:dyDescent="0.25">
      <c r="A17" s="41" t="s">
        <v>17</v>
      </c>
      <c r="B17" s="42"/>
      <c r="C17" s="34">
        <v>10</v>
      </c>
      <c r="D17" s="13">
        <f>SUM(D6:D16)</f>
        <v>208293</v>
      </c>
      <c r="E17" s="34">
        <v>7</v>
      </c>
      <c r="F17" s="13">
        <f>SUM(F6:F16)</f>
        <v>141302</v>
      </c>
      <c r="G17" s="13">
        <v>27</v>
      </c>
      <c r="H17" s="13">
        <f>SUM(H6:H16)</f>
        <v>553606</v>
      </c>
      <c r="I17" s="13">
        <v>21</v>
      </c>
      <c r="J17" s="13">
        <f>SUM(J6:J16)</f>
        <v>458199</v>
      </c>
      <c r="K17" s="13">
        <v>20</v>
      </c>
      <c r="L17" s="13">
        <f>SUM(L6:L16)</f>
        <v>450445</v>
      </c>
      <c r="M17" s="13">
        <v>24</v>
      </c>
      <c r="N17" s="13">
        <f>SUM(N6:N16)</f>
        <v>540502</v>
      </c>
    </row>
    <row r="18" spans="1:14" ht="15" customHeight="1" x14ac:dyDescent="0.25">
      <c r="A18" s="35"/>
      <c r="B18" s="35" t="s">
        <v>18</v>
      </c>
      <c r="C18" s="35">
        <f>C17</f>
        <v>10</v>
      </c>
      <c r="D18" s="14">
        <f>D17</f>
        <v>208293</v>
      </c>
      <c r="E18" s="35">
        <f>C17+E17</f>
        <v>17</v>
      </c>
      <c r="F18" s="14">
        <f>F17+D18-D16+7520</f>
        <v>333095</v>
      </c>
      <c r="G18" s="14">
        <f>C17+E17+G17</f>
        <v>44</v>
      </c>
      <c r="H18" s="14">
        <f>H17+F18-F16</f>
        <v>877727</v>
      </c>
      <c r="I18" s="14">
        <f>C17+E17+G17+I17</f>
        <v>65</v>
      </c>
      <c r="J18" s="14">
        <f>J17+H18-H16</f>
        <v>1277148</v>
      </c>
      <c r="K18" s="14">
        <f>C17+E17+G17+I17+K17</f>
        <v>85</v>
      </c>
      <c r="L18" s="14">
        <f>L17+J18-J16</f>
        <v>1659703</v>
      </c>
      <c r="M18" s="14">
        <f>C17+E17+G17+I17+K17+M17</f>
        <v>109</v>
      </c>
      <c r="N18" s="14">
        <f>N17+L18-L16</f>
        <v>2118305</v>
      </c>
    </row>
    <row r="19" spans="1:14" ht="15" customHeight="1" x14ac:dyDescent="0.25">
      <c r="A19" s="35"/>
      <c r="B19" s="35" t="s">
        <v>19</v>
      </c>
      <c r="C19" s="35">
        <f>C18</f>
        <v>10</v>
      </c>
      <c r="D19" s="14">
        <f>D18</f>
        <v>208293</v>
      </c>
      <c r="E19" s="35">
        <f>E18</f>
        <v>17</v>
      </c>
      <c r="F19" s="14">
        <f>F18</f>
        <v>333095</v>
      </c>
      <c r="G19" s="14">
        <f>E19+7</f>
        <v>24</v>
      </c>
      <c r="H19" s="14">
        <v>481398</v>
      </c>
      <c r="I19" s="14"/>
      <c r="J19" s="14"/>
      <c r="K19" s="14"/>
      <c r="L19" s="14"/>
      <c r="M19" s="14"/>
      <c r="N19" s="14"/>
    </row>
    <row r="20" spans="1:14" ht="15" customHeight="1" x14ac:dyDescent="0.25">
      <c r="A20" s="35"/>
      <c r="B20" s="35" t="s">
        <v>20</v>
      </c>
      <c r="C20" s="35"/>
      <c r="D20" s="14"/>
      <c r="E20" s="35"/>
      <c r="F20" s="14"/>
      <c r="G20" s="14">
        <f>G18-G19</f>
        <v>20</v>
      </c>
      <c r="H20" s="14">
        <f>H18-H19</f>
        <v>396329</v>
      </c>
      <c r="I20" s="14">
        <f t="shared" ref="I20:N20" si="0">I18</f>
        <v>65</v>
      </c>
      <c r="J20" s="14">
        <f t="shared" si="0"/>
        <v>1277148</v>
      </c>
      <c r="K20" s="14">
        <f t="shared" si="0"/>
        <v>85</v>
      </c>
      <c r="L20" s="14">
        <f t="shared" si="0"/>
        <v>1659703</v>
      </c>
      <c r="M20" s="14">
        <f t="shared" si="0"/>
        <v>109</v>
      </c>
      <c r="N20" s="14">
        <f t="shared" si="0"/>
        <v>2118305</v>
      </c>
    </row>
    <row r="21" spans="1:14" ht="67.5" customHeight="1" x14ac:dyDescent="0.25">
      <c r="A21" s="38" t="s">
        <v>49</v>
      </c>
      <c r="B21" s="38"/>
      <c r="C21" s="36"/>
      <c r="D21" s="37">
        <f>D19</f>
        <v>208293</v>
      </c>
      <c r="E21" s="36"/>
      <c r="F21" s="37">
        <f>191793</f>
        <v>191793</v>
      </c>
      <c r="G21" s="37"/>
      <c r="H21" s="37">
        <v>191793</v>
      </c>
      <c r="I21" s="37"/>
      <c r="J21" s="37">
        <v>191793</v>
      </c>
      <c r="K21" s="37"/>
      <c r="L21" s="37">
        <v>191793</v>
      </c>
      <c r="M21" s="37"/>
      <c r="N21" s="37">
        <v>191793</v>
      </c>
    </row>
    <row r="22" spans="1:14" ht="18" customHeight="1" x14ac:dyDescent="0.25">
      <c r="A22" s="36" t="s">
        <v>21</v>
      </c>
      <c r="B22" s="36"/>
      <c r="C22" s="36"/>
      <c r="D22" s="37"/>
      <c r="E22" s="36"/>
      <c r="F22" s="37">
        <f>F18-F21</f>
        <v>141302</v>
      </c>
      <c r="G22" s="37"/>
      <c r="H22" s="37">
        <f t="shared" ref="H22:N22" si="1">H18-H21</f>
        <v>685934</v>
      </c>
      <c r="I22" s="37"/>
      <c r="J22" s="37">
        <f t="shared" si="1"/>
        <v>1085355</v>
      </c>
      <c r="K22" s="37"/>
      <c r="L22" s="37">
        <f t="shared" si="1"/>
        <v>1467910</v>
      </c>
      <c r="M22" s="37"/>
      <c r="N22" s="37">
        <f t="shared" si="1"/>
        <v>1926512</v>
      </c>
    </row>
    <row r="23" spans="1:14" ht="15" customHeight="1" x14ac:dyDescent="0.25">
      <c r="A23" s="1"/>
      <c r="B23" s="1"/>
      <c r="C23" s="1"/>
      <c r="D23" s="1"/>
      <c r="E23" s="1"/>
      <c r="F23" s="31"/>
      <c r="G23" s="1"/>
      <c r="H23" s="31"/>
      <c r="I23" s="31"/>
      <c r="J23" s="31"/>
      <c r="K23" s="31"/>
      <c r="L23" s="31"/>
      <c r="M23" s="31"/>
      <c r="N23" s="31"/>
    </row>
    <row r="25" spans="1:14" ht="15" customHeight="1" x14ac:dyDescent="0.25">
      <c r="A25" s="15"/>
      <c r="B25" s="16"/>
      <c r="D25" s="32"/>
      <c r="E25" s="32"/>
      <c r="F25" s="32"/>
      <c r="H25" s="32"/>
      <c r="I25" s="32"/>
      <c r="J25" s="32"/>
      <c r="K25" s="32"/>
      <c r="L25" s="32"/>
      <c r="M25" s="32"/>
      <c r="N25" s="32"/>
    </row>
    <row r="26" spans="1:14" ht="32.25" customHeight="1" x14ac:dyDescent="0.25">
      <c r="A26" s="17"/>
      <c r="B26" s="16"/>
    </row>
    <row r="27" spans="1:14" ht="15" customHeight="1" x14ac:dyDescent="0.25">
      <c r="A27" s="16"/>
      <c r="B27" s="16"/>
    </row>
    <row r="28" spans="1:14" ht="15" customHeight="1" x14ac:dyDescent="0.25">
      <c r="A28" s="16" t="s">
        <v>51</v>
      </c>
      <c r="B28" s="16"/>
      <c r="N28" s="18" t="s">
        <v>28</v>
      </c>
    </row>
  </sheetData>
  <mergeCells count="11">
    <mergeCell ref="A21:B21"/>
    <mergeCell ref="A16:B16"/>
    <mergeCell ref="A17:B17"/>
    <mergeCell ref="M1:N1"/>
    <mergeCell ref="A2:N2"/>
    <mergeCell ref="C4:D4"/>
    <mergeCell ref="E4:F4"/>
    <mergeCell ref="G4:H4"/>
    <mergeCell ref="I4:J4"/>
    <mergeCell ref="K4:L4"/>
    <mergeCell ref="M4:N4"/>
  </mergeCells>
  <pageMargins left="0.7" right="0.7" top="0.75" bottom="0.20833333333333334" header="0.3" footer="0.3"/>
  <pageSetup paperSize="9" fitToHeight="0" orientation="landscape" r:id="rId1"/>
  <headerFoot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Layout" zoomScaleNormal="100" workbookViewId="0">
      <selection activeCell="E24" sqref="E24"/>
    </sheetView>
  </sheetViews>
  <sheetFormatPr defaultRowHeight="15" x14ac:dyDescent="0.25"/>
  <cols>
    <col min="1" max="1" width="26.85546875" customWidth="1"/>
    <col min="2" max="2" width="11.7109375" customWidth="1"/>
    <col min="3" max="3" width="12.140625" customWidth="1"/>
    <col min="4" max="4" width="11.42578125" customWidth="1"/>
    <col min="5" max="5" width="16.7109375" customWidth="1"/>
    <col min="6" max="6" width="15.7109375" customWidth="1"/>
    <col min="7" max="7" width="14.42578125" customWidth="1"/>
    <col min="8" max="8" width="10.140625" customWidth="1"/>
  </cols>
  <sheetData>
    <row r="1" spans="1:9" ht="15.75" x14ac:dyDescent="0.25">
      <c r="H1" s="47"/>
      <c r="I1" s="47"/>
    </row>
    <row r="2" spans="1:9" ht="15.75" x14ac:dyDescent="0.25">
      <c r="A2" s="48" t="s">
        <v>29</v>
      </c>
      <c r="B2" s="48"/>
      <c r="C2" s="48"/>
      <c r="D2" s="48"/>
      <c r="E2" s="48"/>
      <c r="F2" s="48"/>
      <c r="G2" s="48"/>
      <c r="H2" s="48"/>
      <c r="I2" s="48"/>
    </row>
    <row r="4" spans="1:9" ht="66" customHeight="1" x14ac:dyDescent="0.25">
      <c r="A4" s="19"/>
      <c r="B4" s="20" t="s">
        <v>30</v>
      </c>
      <c r="C4" s="20" t="s">
        <v>31</v>
      </c>
      <c r="D4" s="20" t="s">
        <v>32</v>
      </c>
      <c r="E4" s="20" t="s">
        <v>33</v>
      </c>
      <c r="F4" s="20" t="s">
        <v>34</v>
      </c>
      <c r="G4" s="20" t="s">
        <v>35</v>
      </c>
      <c r="H4" s="20" t="s">
        <v>36</v>
      </c>
      <c r="I4" s="20" t="s">
        <v>37</v>
      </c>
    </row>
    <row r="5" spans="1:9" ht="18" customHeight="1" x14ac:dyDescent="0.25">
      <c r="A5" s="21" t="s">
        <v>38</v>
      </c>
      <c r="B5" s="22">
        <v>9</v>
      </c>
      <c r="C5" s="23">
        <v>994</v>
      </c>
      <c r="D5" s="23">
        <f>C5*12</f>
        <v>11928</v>
      </c>
      <c r="E5" s="23">
        <f>D5*10%</f>
        <v>1192.8</v>
      </c>
      <c r="F5" s="23">
        <f>D5*10%</f>
        <v>1192.8</v>
      </c>
      <c r="G5" s="23">
        <f>D5*5%</f>
        <v>596.4</v>
      </c>
      <c r="H5" s="23">
        <f>(SUM(D5,E5,F5,G5))*23.59%</f>
        <v>3517.2689999999993</v>
      </c>
      <c r="I5" s="24">
        <f>SUM(D5:H5)</f>
        <v>18427.268999999997</v>
      </c>
    </row>
    <row r="6" spans="1:9" ht="15.75" x14ac:dyDescent="0.25">
      <c r="A6" s="21" t="s">
        <v>39</v>
      </c>
      <c r="B6" s="22">
        <v>7</v>
      </c>
      <c r="C6" s="23">
        <v>788</v>
      </c>
      <c r="D6" s="23">
        <f>C6*12</f>
        <v>9456</v>
      </c>
      <c r="E6" s="23">
        <f>D6*10%</f>
        <v>945.6</v>
      </c>
      <c r="F6" s="23">
        <f>D6*10%</f>
        <v>945.6</v>
      </c>
      <c r="G6" s="23">
        <f>D6*5%</f>
        <v>472.8</v>
      </c>
      <c r="H6" s="23">
        <f>(SUM(D6,E6,F6,G6))*23.59%</f>
        <v>2788.3380000000002</v>
      </c>
      <c r="I6" s="24">
        <f>SUM(D6:H6)</f>
        <v>14608.338</v>
      </c>
    </row>
    <row r="7" spans="1:9" ht="15.75" x14ac:dyDescent="0.25">
      <c r="A7" s="21" t="s">
        <v>40</v>
      </c>
      <c r="B7" s="22">
        <v>9</v>
      </c>
      <c r="C7" s="23">
        <v>994</v>
      </c>
      <c r="D7" s="23">
        <f>C7*12</f>
        <v>11928</v>
      </c>
      <c r="E7" s="23">
        <f>D7*10%</f>
        <v>1192.8</v>
      </c>
      <c r="F7" s="23">
        <f>D7*10%</f>
        <v>1192.8</v>
      </c>
      <c r="G7" s="23">
        <f>D7*5%</f>
        <v>596.4</v>
      </c>
      <c r="H7" s="23">
        <f>(SUM(D7,E7,F7,G7))*23.59%</f>
        <v>3517.2689999999993</v>
      </c>
      <c r="I7" s="24">
        <f>SUM(D7:H7)</f>
        <v>18427.268999999997</v>
      </c>
    </row>
    <row r="8" spans="1:9" ht="15.75" x14ac:dyDescent="0.25">
      <c r="A8" s="21" t="s">
        <v>41</v>
      </c>
      <c r="B8" s="22">
        <v>10</v>
      </c>
      <c r="C8" s="23">
        <v>1174</v>
      </c>
      <c r="D8" s="23">
        <f t="shared" ref="D8:D14" si="0">C8*12</f>
        <v>14088</v>
      </c>
      <c r="E8" s="23">
        <f t="shared" ref="E8:E14" si="1">D8*10%</f>
        <v>1408.8000000000002</v>
      </c>
      <c r="F8" s="23">
        <f t="shared" ref="F8:F14" si="2">D8*10%</f>
        <v>1408.8000000000002</v>
      </c>
      <c r="G8" s="23">
        <f t="shared" ref="G8:G14" si="3">D8*5%</f>
        <v>704.40000000000009</v>
      </c>
      <c r="H8" s="23">
        <f t="shared" ref="H8:H14" si="4">(SUM(D8,E8,F8,G8))*23.59%</f>
        <v>4154.1989999999996</v>
      </c>
      <c r="I8" s="24">
        <f t="shared" ref="I8:I14" si="5">SUM(D8:H8)</f>
        <v>21764.199000000001</v>
      </c>
    </row>
    <row r="9" spans="1:9" ht="15.75" x14ac:dyDescent="0.25">
      <c r="A9" s="21" t="s">
        <v>42</v>
      </c>
      <c r="B9" s="22">
        <v>9</v>
      </c>
      <c r="C9" s="23">
        <v>994</v>
      </c>
      <c r="D9" s="23">
        <f t="shared" si="0"/>
        <v>11928</v>
      </c>
      <c r="E9" s="23">
        <f t="shared" si="1"/>
        <v>1192.8</v>
      </c>
      <c r="F9" s="23">
        <f t="shared" si="2"/>
        <v>1192.8</v>
      </c>
      <c r="G9" s="23">
        <f t="shared" si="3"/>
        <v>596.4</v>
      </c>
      <c r="H9" s="23">
        <f t="shared" si="4"/>
        <v>3517.2689999999993</v>
      </c>
      <c r="I9" s="24">
        <f t="shared" si="5"/>
        <v>18427.268999999997</v>
      </c>
    </row>
    <row r="10" spans="1:9" ht="15.75" x14ac:dyDescent="0.25">
      <c r="A10" s="21" t="s">
        <v>43</v>
      </c>
      <c r="B10" s="22">
        <v>9</v>
      </c>
      <c r="C10" s="23">
        <v>994</v>
      </c>
      <c r="D10" s="23">
        <f t="shared" si="0"/>
        <v>11928</v>
      </c>
      <c r="E10" s="23">
        <f t="shared" si="1"/>
        <v>1192.8</v>
      </c>
      <c r="F10" s="23">
        <f t="shared" si="2"/>
        <v>1192.8</v>
      </c>
      <c r="G10" s="23">
        <f t="shared" si="3"/>
        <v>596.4</v>
      </c>
      <c r="H10" s="23">
        <f t="shared" si="4"/>
        <v>3517.2689999999993</v>
      </c>
      <c r="I10" s="24">
        <f t="shared" si="5"/>
        <v>18427.268999999997</v>
      </c>
    </row>
    <row r="11" spans="1:9" ht="15.75" x14ac:dyDescent="0.25">
      <c r="A11" s="21" t="s">
        <v>44</v>
      </c>
      <c r="B11" s="22">
        <v>10</v>
      </c>
      <c r="C11" s="23">
        <v>1174</v>
      </c>
      <c r="D11" s="23">
        <f t="shared" si="0"/>
        <v>14088</v>
      </c>
      <c r="E11" s="23">
        <f t="shared" si="1"/>
        <v>1408.8000000000002</v>
      </c>
      <c r="F11" s="23">
        <f t="shared" si="2"/>
        <v>1408.8000000000002</v>
      </c>
      <c r="G11" s="23">
        <f t="shared" si="3"/>
        <v>704.40000000000009</v>
      </c>
      <c r="H11" s="23">
        <f t="shared" si="4"/>
        <v>4154.1989999999996</v>
      </c>
      <c r="I11" s="24">
        <f t="shared" si="5"/>
        <v>21764.199000000001</v>
      </c>
    </row>
    <row r="12" spans="1:9" ht="15.75" x14ac:dyDescent="0.25">
      <c r="A12" s="21" t="s">
        <v>45</v>
      </c>
      <c r="B12" s="22">
        <v>9</v>
      </c>
      <c r="C12" s="23">
        <v>994</v>
      </c>
      <c r="D12" s="23">
        <f t="shared" si="0"/>
        <v>11928</v>
      </c>
      <c r="E12" s="23">
        <f t="shared" si="1"/>
        <v>1192.8</v>
      </c>
      <c r="F12" s="23">
        <f t="shared" si="2"/>
        <v>1192.8</v>
      </c>
      <c r="G12" s="23">
        <f t="shared" si="3"/>
        <v>596.4</v>
      </c>
      <c r="H12" s="23">
        <f t="shared" si="4"/>
        <v>3517.2689999999993</v>
      </c>
      <c r="I12" s="24">
        <f t="shared" si="5"/>
        <v>18427.268999999997</v>
      </c>
    </row>
    <row r="13" spans="1:9" ht="15.75" x14ac:dyDescent="0.25">
      <c r="A13" s="21" t="s">
        <v>46</v>
      </c>
      <c r="B13" s="22">
        <v>8</v>
      </c>
      <c r="C13" s="23">
        <v>874</v>
      </c>
      <c r="D13" s="23">
        <f t="shared" si="0"/>
        <v>10488</v>
      </c>
      <c r="E13" s="23">
        <f t="shared" si="1"/>
        <v>1048.8</v>
      </c>
      <c r="F13" s="23">
        <f t="shared" si="2"/>
        <v>1048.8</v>
      </c>
      <c r="G13" s="23">
        <f t="shared" si="3"/>
        <v>524.4</v>
      </c>
      <c r="H13" s="23">
        <f t="shared" si="4"/>
        <v>3092.6489999999994</v>
      </c>
      <c r="I13" s="24">
        <f t="shared" si="5"/>
        <v>16202.648999999998</v>
      </c>
    </row>
    <row r="14" spans="1:9" ht="15.75" x14ac:dyDescent="0.25">
      <c r="A14" s="21" t="s">
        <v>47</v>
      </c>
      <c r="B14" s="22">
        <v>10</v>
      </c>
      <c r="C14" s="23">
        <v>1174</v>
      </c>
      <c r="D14" s="23">
        <f t="shared" si="0"/>
        <v>14088</v>
      </c>
      <c r="E14" s="23">
        <f t="shared" si="1"/>
        <v>1408.8000000000002</v>
      </c>
      <c r="F14" s="23">
        <f t="shared" si="2"/>
        <v>1408.8000000000002</v>
      </c>
      <c r="G14" s="23">
        <f t="shared" si="3"/>
        <v>704.40000000000009</v>
      </c>
      <c r="H14" s="23">
        <f t="shared" si="4"/>
        <v>4154.1989999999996</v>
      </c>
      <c r="I14" s="24">
        <f t="shared" si="5"/>
        <v>21764.199000000001</v>
      </c>
    </row>
    <row r="15" spans="1:9" ht="15.75" x14ac:dyDescent="0.2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5.75" x14ac:dyDescent="0.2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5.75" x14ac:dyDescent="0.25">
      <c r="A17" s="25" t="s">
        <v>22</v>
      </c>
      <c r="B17" s="49"/>
      <c r="C17" s="49"/>
      <c r="D17" s="49"/>
      <c r="E17" s="49"/>
      <c r="G17" s="25"/>
      <c r="H17" s="25" t="s">
        <v>23</v>
      </c>
      <c r="I17" s="25"/>
    </row>
    <row r="18" spans="1:9" ht="15.75" x14ac:dyDescent="0.25">
      <c r="A18" s="25"/>
      <c r="B18" s="26"/>
      <c r="C18" s="26"/>
      <c r="D18" s="26"/>
      <c r="E18" s="26"/>
      <c r="G18" s="25"/>
      <c r="H18" s="25"/>
      <c r="I18" s="25"/>
    </row>
    <row r="19" spans="1:9" ht="15.75" x14ac:dyDescent="0.25">
      <c r="A19" s="25"/>
      <c r="B19" s="25"/>
      <c r="C19" s="25"/>
      <c r="D19" s="25"/>
      <c r="E19" s="25"/>
      <c r="G19" s="25"/>
      <c r="H19" s="25"/>
      <c r="I19" s="25"/>
    </row>
    <row r="20" spans="1:9" ht="15.75" x14ac:dyDescent="0.25">
      <c r="A20" s="25" t="s">
        <v>24</v>
      </c>
      <c r="B20" s="49"/>
      <c r="C20" s="49"/>
      <c r="D20" s="49"/>
      <c r="E20" s="49"/>
      <c r="G20" s="25"/>
      <c r="H20" s="25" t="s">
        <v>25</v>
      </c>
      <c r="I20" s="25"/>
    </row>
    <row r="21" spans="1:9" ht="15.75" x14ac:dyDescent="0.2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5.75" x14ac:dyDescent="0.2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5.75" x14ac:dyDescent="0.25">
      <c r="A23" s="27" t="s">
        <v>52</v>
      </c>
      <c r="B23" s="25"/>
      <c r="C23" s="25"/>
      <c r="D23" s="25"/>
      <c r="E23" s="25"/>
      <c r="F23" s="25"/>
      <c r="G23" s="25"/>
      <c r="H23" s="25"/>
      <c r="I23" s="25"/>
    </row>
    <row r="24" spans="1:9" ht="15.75" x14ac:dyDescent="0.25">
      <c r="A24" s="28">
        <v>458</v>
      </c>
      <c r="B24" s="25"/>
      <c r="C24" s="25"/>
      <c r="D24" s="25"/>
      <c r="E24" s="25"/>
      <c r="F24" s="25"/>
      <c r="G24" s="25"/>
      <c r="H24" s="25"/>
      <c r="I24" s="25"/>
    </row>
    <row r="25" spans="1:9" ht="15.75" x14ac:dyDescent="0.25">
      <c r="A25" s="29" t="s">
        <v>26</v>
      </c>
      <c r="B25" s="25"/>
      <c r="C25" s="25"/>
      <c r="D25" s="25"/>
      <c r="E25" s="25"/>
      <c r="F25" s="25"/>
      <c r="G25" s="25"/>
      <c r="H25" s="25"/>
      <c r="I25" s="25"/>
    </row>
    <row r="26" spans="1:9" ht="15.75" x14ac:dyDescent="0.25">
      <c r="A26" s="29" t="s">
        <v>27</v>
      </c>
      <c r="B26" s="25"/>
      <c r="C26" s="25"/>
      <c r="D26" s="25"/>
      <c r="E26" s="25"/>
      <c r="F26" s="25"/>
      <c r="G26" s="25"/>
      <c r="H26" s="25"/>
      <c r="I26" s="25"/>
    </row>
    <row r="27" spans="1:9" ht="15.75" x14ac:dyDescent="0.25">
      <c r="A27" s="29"/>
      <c r="B27" s="25"/>
      <c r="C27" s="25"/>
      <c r="D27" s="25"/>
      <c r="E27" s="25"/>
      <c r="F27" s="25"/>
      <c r="G27" s="25"/>
      <c r="H27" s="25"/>
      <c r="I27" s="25"/>
    </row>
    <row r="28" spans="1:9" ht="15.75" x14ac:dyDescent="0.25">
      <c r="A28" s="25"/>
      <c r="B28" s="25"/>
      <c r="C28" s="25"/>
      <c r="D28" s="25"/>
      <c r="E28" s="25"/>
      <c r="F28" s="25"/>
      <c r="G28" s="25"/>
      <c r="H28" s="25"/>
      <c r="I28" s="30" t="s">
        <v>48</v>
      </c>
    </row>
    <row r="29" spans="1:9" ht="15.75" x14ac:dyDescent="0.25">
      <c r="A29" s="25"/>
      <c r="B29" s="25"/>
      <c r="C29" s="25"/>
      <c r="D29" s="25"/>
      <c r="E29" s="25"/>
      <c r="F29" s="25"/>
      <c r="G29" s="25"/>
      <c r="H29" s="25"/>
      <c r="I29" s="25"/>
    </row>
  </sheetData>
  <mergeCells count="4">
    <mergeCell ref="H1:I1"/>
    <mergeCell ref="A2:I2"/>
    <mergeCell ref="B17:E17"/>
    <mergeCell ref="B20:E20"/>
  </mergeCells>
  <pageMargins left="0.7" right="0.7" top="0.69791666666666663" bottom="0.75" header="0.3" footer="0.3"/>
  <pageSetup paperSize="9" orientation="landscape" r:id="rId1"/>
  <headerFooter>
    <oddFooter>&amp;L&amp;"Times New Roman,Regular"Pielikums Nr2_Par Jaunsardzes attīstību.xlsx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1lp</vt:lpstr>
      <vt:lpstr>2lp</vt:lpstr>
      <vt:lpstr>Sheet2</vt:lpstr>
      <vt:lpstr>'1lp'!Print_Area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Saraka</dc:creator>
  <cp:lastModifiedBy>Anita Saraka</cp:lastModifiedBy>
  <cp:lastPrinted>2015-02-17T13:40:52Z</cp:lastPrinted>
  <dcterms:created xsi:type="dcterms:W3CDTF">2014-10-15T11:10:25Z</dcterms:created>
  <dcterms:modified xsi:type="dcterms:W3CDTF">2015-02-17T13:41:13Z</dcterms:modified>
</cp:coreProperties>
</file>